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3040" windowHeight="9072"/>
  </bookViews>
  <sheets>
    <sheet name="ফিক্সেশন ফরম" sheetId="1" r:id="rId1"/>
    <sheet name="স্কেল ২০২৬" sheetId="2" r:id="rId2"/>
    <sheet name="নির্দেশিকা" sheetId="3" r:id="rId3"/>
  </sheets>
  <definedNames>
    <definedName name="_xlnm.Print_Area" localSheetId="0">'ফিক্সেশন ফরম'!$A$1:$C$46</definedName>
  </definedNames>
  <calcPr calcId="162913"/>
</workbook>
</file>

<file path=xl/calcChain.xml><?xml version="1.0" encoding="utf-8"?>
<calcChain xmlns="http://schemas.openxmlformats.org/spreadsheetml/2006/main">
  <c r="D21" i="2" l="1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2" i="2"/>
  <c r="B38" i="1"/>
  <c r="I3" i="1"/>
  <c r="I4" i="1" l="1"/>
  <c r="F17" i="1"/>
  <c r="I9" i="1"/>
  <c r="F19" i="1"/>
  <c r="C17" i="1"/>
  <c r="I5" i="1"/>
  <c r="F22" i="1"/>
  <c r="C22" i="1" s="1"/>
  <c r="I8" i="1" l="1"/>
  <c r="C21" i="1"/>
  <c r="C19" i="1"/>
  <c r="I10" i="1"/>
  <c r="I7" i="1"/>
  <c r="F26" i="1"/>
  <c r="C25" i="1"/>
  <c r="F23" i="1"/>
  <c r="C23" i="1" s="1"/>
  <c r="B35" i="1" l="1"/>
  <c r="B37" i="1"/>
  <c r="C26" i="1"/>
  <c r="F27" i="1"/>
  <c r="B32" i="1"/>
  <c r="B33" i="1"/>
  <c r="C27" i="1" l="1"/>
  <c r="I6" i="1"/>
  <c r="A5" i="1"/>
  <c r="F28" i="1" l="1"/>
  <c r="F39" i="1"/>
  <c r="C39" i="1" s="1"/>
  <c r="F30" i="1"/>
  <c r="C30" i="1" s="1"/>
  <c r="F29" i="1" l="1"/>
  <c r="C28" i="1"/>
  <c r="F31" i="1" l="1"/>
  <c r="C29" i="1"/>
  <c r="F35" i="1" l="1"/>
  <c r="C35" i="1" s="1"/>
  <c r="F32" i="1"/>
  <c r="C31" i="1"/>
  <c r="C32" i="1" l="1"/>
  <c r="F33" i="1"/>
  <c r="F37" i="1"/>
  <c r="C37" i="1" s="1"/>
  <c r="F34" i="1" l="1"/>
  <c r="C33" i="1"/>
  <c r="F36" i="1" l="1"/>
  <c r="C34" i="1"/>
  <c r="F38" i="1" l="1"/>
  <c r="C36" i="1"/>
  <c r="C38" i="1" l="1"/>
  <c r="A45" i="1"/>
</calcChain>
</file>

<file path=xl/sharedStrings.xml><?xml version="1.0" encoding="utf-8"?>
<sst xmlns="http://schemas.openxmlformats.org/spreadsheetml/2006/main" count="110" uniqueCount="107">
  <si>
    <t>জাতীয় বেতনস্কেল-২০২৬ অনুযায়ী ০১-০৭-২০২৬ তারিখে বেতন নির্ধারণী বিবরণী</t>
  </si>
  <si>
    <t>ভেরিফিকেশন নম্বর:</t>
  </si>
  <si>
    <t>খসড়া</t>
  </si>
  <si>
    <t>সহায়ক হিসাব (এডিট করবেন না)</t>
  </si>
  <si>
    <t>▶ বর্তমান গ্রেড নম্বর (১–২০) লিখুন  [ইংরেজি অঙ্কে]</t>
  </si>
  <si>
    <t>ইনপুট বৈধ?</t>
  </si>
  <si>
    <t>▶ ৩০-০৬-২০২৬ তারিখের বর্তমান মূল (বেসিক) বেতন লিখুন  [ইংরেজি অঙ্কে]</t>
  </si>
  <si>
    <t>গ্রেড</t>
  </si>
  <si>
    <t>২০২৬ ধাপ সংখ্যা</t>
  </si>
  <si>
    <t>সংখ্যা (হিসাবের ঘর)</t>
  </si>
  <si>
    <t>ধাপ অবস্থান (সম/উচ্চ)</t>
  </si>
  <si>
    <t>০১।</t>
  </si>
  <si>
    <t>জাতীয় পরিচয়পত্র নম্বর</t>
  </si>
  <si>
    <t>প্রথম কিস্তি %</t>
  </si>
  <si>
    <t>০২।</t>
  </si>
  <si>
    <t>কর্মচারীর নাম ও পদবি</t>
  </si>
  <si>
    <t>দ্বিতীয় কিস্তি %</t>
  </si>
  <si>
    <t>০৩।</t>
  </si>
  <si>
    <t>অফিস, অধিদপ্তর/পরিদপ্তর, মন্ত্রণালয়/বিভাগ</t>
  </si>
  <si>
    <t>২০১৫ স্কেলের সর্বোচ্চ</t>
  </si>
  <si>
    <t>০৪।</t>
  </si>
  <si>
    <t>মোবাইল ফোন নম্বর</t>
  </si>
  <si>
    <t>২০২৬ স্কেলের সর্বোচ্চ</t>
  </si>
  <si>
    <t>০৫।</t>
  </si>
  <si>
    <t>জন্ম তারিখ</t>
  </si>
  <si>
    <t>০৬।</t>
  </si>
  <si>
    <t>ক) চাকরিতে প্রথম যোগদানের তারিখ</t>
  </si>
  <si>
    <t>খ) প্রথম যোগদানের তারিখে পদবি</t>
  </si>
  <si>
    <t>গ) অফিস, মন্ত্রণালয়/বিভাগ</t>
  </si>
  <si>
    <t>ঘ) যোগদানের তারিখে সাবসটেনটিভ গ্রেড</t>
  </si>
  <si>
    <t>০৭।</t>
  </si>
  <si>
    <t>৩০-০৬-২০২৬ তারিখে -</t>
  </si>
  <si>
    <t>ক) গৃহীত মূল বেতন</t>
  </si>
  <si>
    <t>খ) পিপি (যদি থাকে)</t>
  </si>
  <si>
    <t>গ) মোট বেতন</t>
  </si>
  <si>
    <t>০৮।</t>
  </si>
  <si>
    <t>জাতীয় বেতনস্কেল-২০১৫ অনুযায়ী ৩০-০৬-২০২৬ তারিখে -</t>
  </si>
  <si>
    <t>ক) প্রাপ্ত গ্রেড ও স্কেল</t>
  </si>
  <si>
    <t>খ) প্রাপ্ত গ্রেডের প্রারম্ভিক ধাপ</t>
  </si>
  <si>
    <t>গ) পার্থক্য</t>
  </si>
  <si>
    <t>০৯।</t>
  </si>
  <si>
    <t>জাতীয় বেতনস্কেল-২০২৬ অনুযায়ী ০১-০৭-২০২৬ তারিখে -</t>
  </si>
  <si>
    <t>ক) প্রাপ্য গ্রেড ও স্কেল</t>
  </si>
  <si>
    <t>খ) প্রাপ্য গ্রেডের প্রারম্ভিক ধাপ</t>
  </si>
  <si>
    <t>১০।</t>
  </si>
  <si>
    <t>জাতীয় বেতনস্কেল-২০২৬ অনুযায়ী সম/উচ্চধাপ</t>
  </si>
  <si>
    <t>১১।</t>
  </si>
  <si>
    <t>০১-০৭-২০২৬ তারিখে নির্ধারিত বেতন</t>
  </si>
  <si>
    <t>১২।</t>
  </si>
  <si>
    <t>০১-০৭-২০২৬ তারিখে বার্ষিক বেতন বৃদ্ধি (ইনক্রিমেন্ট) সহ নির্ধারিত বেতন</t>
  </si>
  <si>
    <t>১৩।</t>
  </si>
  <si>
    <t>বেতন বৃদ্ধির পরিমাণ</t>
  </si>
  <si>
    <t>১৪।</t>
  </si>
  <si>
    <t>১৫।</t>
  </si>
  <si>
    <t>১৬।</t>
  </si>
  <si>
    <t>০১-০৭-২০২৬ তারিখে বার্ষিক বেতন বৃদ্ধি (ইনক্রিমেন্ট) সহ প্রাপ্য বেতন</t>
  </si>
  <si>
    <t>১৭।</t>
  </si>
  <si>
    <t>১৮।</t>
  </si>
  <si>
    <t>০১-০১-২০২৭ তারিখে নির্ধারিত প্রাপ্য বেতন</t>
  </si>
  <si>
    <t>১৯।</t>
  </si>
  <si>
    <t>২০।</t>
  </si>
  <si>
    <t>২১।</t>
  </si>
  <si>
    <t>০১-০৭-২০২৭ তারিখে বার্ষিক বেতন বৃদ্ধি (ইনক্রিমেন্ট)সহ প্রাপ্য</t>
  </si>
  <si>
    <t>দাখিলকারী কর্মচারী</t>
  </si>
  <si>
    <t>আয়ন-ব্যয়ন কর্মকর্তা</t>
  </si>
  <si>
    <t>হিসাবরক্ষণ অফিস</t>
  </si>
  <si>
    <t>উপজেলা হিসাবরক্ষণ কর্মকর্তা (ইউএও)-এর কার্যালয়</t>
  </si>
  <si>
    <t>অনুমোদনকারী কর্মকর্তা: নিরীক্ষা ও হিসাবরক্ষণ কর্মকর্তা ()</t>
  </si>
  <si>
    <t>২০১৫ স্কেল: প্রারম্ভিক</t>
  </si>
  <si>
    <t>২০১৫ স্কেল: সর্বোচ্চ</t>
  </si>
  <si>
    <t>ধাপ 1</t>
  </si>
  <si>
    <t>ধাপ 2</t>
  </si>
  <si>
    <t>ধাপ 3</t>
  </si>
  <si>
    <t>ধাপ 4</t>
  </si>
  <si>
    <t>ধাপ 5</t>
  </si>
  <si>
    <t>ধাপ 6</t>
  </si>
  <si>
    <t>ধাপ 7</t>
  </si>
  <si>
    <t>ধাপ 8</t>
  </si>
  <si>
    <t>ধাপ 9</t>
  </si>
  <si>
    <t>ধাপ 10</t>
  </si>
  <si>
    <t>ধাপ 11</t>
  </si>
  <si>
    <t>ধাপ 12</t>
  </si>
  <si>
    <t>ধাপ 13</t>
  </si>
  <si>
    <t>ধাপ 14</t>
  </si>
  <si>
    <t>ধাপ 15</t>
  </si>
  <si>
    <t>ধাপ 16</t>
  </si>
  <si>
    <t>ধাপ 17</t>
  </si>
  <si>
    <t>ধাপ 18</t>
  </si>
  <si>
    <t>ধাপ 19</t>
  </si>
  <si>
    <t>ব্যবহারবিধি</t>
  </si>
  <si>
    <t>১. 'ফিক্সেশন ফরম' শিটের হলুদ ঘর C3 তে গ্রেড নম্বর (১–২০) এবং C4 তে ৩০-০৬-২০২৬ তারিখের মূল বেতন ইংরেজি অঙ্কে লিখুন। বাকি সব হিসাব স্বয়ংক্রিয়।</t>
  </si>
  <si>
    <t>২. ০১–০৬ ক্রমিকের তথ্য (হলুদ ঘর) ইচ্ছামতো হাতে লিখুন; পিপি থাকলে C18 তে লিখুন (না থাকলে ০)।</t>
  </si>
  <si>
    <t>৩. ফরমের ডান পাশের ধূসর 'সংখ্যা' কলাম (F) এ প্রতিটি ফলাফলের ইংরেজি সংখ্যা আছে; প্রিন্ট এরিয়া শুধু A:C।</t>
  </si>
  <si>
    <t>হিসাবের নিয়ম (গেজেট এস.আর.ও. ৩৪৭-আইন/২০২৬, ১৭-০৯-২০২৬)</t>
  </si>
  <si>
    <t>• ২০১৫ স্কেলের প্রারম্ভিক ধাপ থেকে বর্তমান বেতনের পার্থক্য নির্ণয় করে ২০২৬ স্কেলের প্রারম্ভিক ধাপের সাথে যোগ করা হয়।</t>
  </si>
  <si>
    <t>• যোগফল কোনো ধাপের সমান হলে সেই ধাপে, না হলে পরবর্তী উচ্চতর ধাপে বেতন নির্ধারিত হয় (ক্রমিক ১০–১১)।</t>
  </si>
  <si>
    <t>• বৃদ্ধির পরিমাণ = নির্ধারিত বেতন − ৩০-০৬-২০২৬ এর মোট বেতন। ০১-০৭-২০২৬ থেকে ৩১-১২-২০২৬: গ্রেড ১০–২০ এ ৫০%, গ্রেড ১–৯ এ ৪০%।</t>
  </si>
  <si>
    <t>• ০১-০১-২০২৭ থেকে ৩০-০৬-২০২৭: গ্রেড ১০–২০ এ ৭৫%, গ্রেড ১–৯ এ ৭০%। ০১-০৭-২০২৭ থেকে ১০০% ও ইনক্রিমেন্টসহ।</t>
  </si>
  <si>
    <t>• প্রতিটি কিস্তির অঙ্ক নিকটতম টাকায় রাউন্ড করা হয়; শেষ কিস্তি = মোট বৃদ্ধি − আগের দুই কিস্তি (যাতে যোগফল মেলে)।</t>
  </si>
  <si>
    <t>সতর্কতা ও অনুমান</t>
  </si>
  <si>
    <t>• বৃদ্ধির পরিমাণ ও পার্থক্য নির্ণয়ে ৩০-০৬-২০২৬ এর 'মোট বেতন' (মূল বেতন + পিপি) ধরা হয়েছে — আপনার দেওয়া নমুনা ফরমের সাথে এটি মিলেছে (পিপি ০)। পিপি থাকলে অফিসিয়াল পদ্ধতির সাথে মিলিয়ে নিন।</t>
  </si>
  <si>
    <t>• ২০১৫ স্কেলের সর্বোচ্চ ধাপ শুধু ফরমে স্কেল দেখানো ও সীমা-সতর্কতার জন্য; ফিক্সেশনে শুধু প্রারম্ভিক ধাপ ব্যবহৃত হয়।</t>
  </si>
  <si>
    <t>• গ্রেড ১ ও ২ এর ২০১৫ স্কেল (৭৮,০০০ ও ৬৬,০০০ নির্ধারিত) এবং ২০১৫ স্কেলের সর্বোচ্চ ধাপগুলো (গ্রেড ৩–৭, ১৪–২০) আমার সংরক্ষিত তথ্য থেকে — অফিসিয়াল গেজেটের সাথে একবার মিলিয়ে নিন।</t>
  </si>
  <si>
    <t>• গেজেটের অনুচ্ছেদ (পদোন্নতি, উচ্চতর গ্রেড, অগ্রিম ইনক্রিমেন্ট ইত্যাদি) এই ফর্মে অন্তর্ভুক্ত নয়; শুধু সাধারণ ফিক্সেশন।</t>
  </si>
  <si>
    <t>• অফিসিয়াল ফিক্সেশন ও প্রতিপাদন iBAS++ / পে-ফিক্সেশন পোর্টালে সম্পন্ন হয়; এই শিট সহায়ক গণনা ও যাচাইয়ের জন্য।</t>
  </si>
  <si>
    <t>• প্রতিপাদন অনুচ্ছেদে টাকার কথায় লেখা (যেমন 'চৌত্রিশ হাজার...') স্বয়ংক্রিয় নয়, শুধু অঙ্কে আসে।</t>
  </si>
  <si>
    <t>• ২০২৬ স্কেলের ডেটা 'স্কেল ২০২৬' শিটে আছে; গেজেট সংশোধিত হলে সেখানে সংখ্যা বদলালেই ফরম আপডেট হবে।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</si>
</sst>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5000445]0"/>
  </numFmts>
  <fonts count="11" x14ac:knownFonts="1">
    <font>
      <sz val="11"/>
      <color theme="1"/>
      <name val="Calibri"/>
      <family val="2"/>
      <scheme val="minor"/>
    </font>
    <font>
      <b/>
      <sz val="11"/>
      <name val="Nirmala UI"/>
    </font>
    <font>
      <sz val="11"/>
      <name val="Nirmala UI"/>
    </font>
    <font>
      <b/>
      <sz val="14"/>
      <name val="Nirmala UI"/>
    </font>
    <font>
      <b/>
      <sz val="11"/>
      <color rgb="FFC00000"/>
      <name val="Nirmala UI"/>
    </font>
    <font>
      <b/>
      <sz val="13"/>
      <name val="Nirmala UI"/>
    </font>
    <font>
      <b/>
      <sz val="10"/>
      <name val="Nirmala UI"/>
    </font>
    <font>
      <sz val="10"/>
      <name val="Nirmala UI"/>
    </font>
    <font>
      <b/>
      <sz val="11"/>
      <color rgb="FF1F4E78"/>
      <name val="Nirmala UI"/>
    </font>
    <font>
      <sz val="12"/>
      <name val="Nirmala UI"/>
    </font>
    <font>
      <b/>
      <sz val="12"/>
      <name val="Nirmala UI"/>
    </font>
  </fonts>
  <fills count="6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FFF2CC"/>
      </patternFill>
    </fill>
    <fill>
      <patternFill patternType="solid">
        <fgColor rgb="FFEDEDED"/>
      </patternFill>
    </fill>
    <fill>
      <patternFill patternType="solid">
        <fgColor rgb="FFE2EFDA"/>
      </patternFill>
    </fill>
  </fills>
  <borders count="3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right" vertical="center"/>
    </xf>
    <xf numFmtId="0" fontId="1" fillId="3" borderId="1" xfId="0" applyFont="1" applyFill="1" applyBorder="1" applyAlignment="1">
      <alignment vertical="center" wrapText="1"/>
    </xf>
    <xf numFmtId="0" fontId="4" fillId="0" borderId="0" xfId="0" applyFont="1" applyAlignment="1">
      <alignment horizontal="right" vertical="center"/>
    </xf>
    <xf numFmtId="0" fontId="5" fillId="3" borderId="1" xfId="0" applyFont="1" applyFill="1" applyBorder="1" applyAlignment="1">
      <alignment horizontal="center" vertical="center"/>
    </xf>
    <xf numFmtId="0" fontId="7" fillId="4" borderId="0" xfId="0" applyFont="1" applyFill="1" applyAlignment="1">
      <alignment vertical="center" wrapText="1"/>
    </xf>
    <xf numFmtId="0" fontId="6" fillId="4" borderId="0" xfId="0" applyFont="1" applyFill="1" applyAlignment="1">
      <alignment horizont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 indent="2"/>
    </xf>
    <xf numFmtId="0" fontId="1" fillId="5" borderId="1" xfId="0" applyFont="1" applyFill="1" applyBorder="1" applyAlignment="1">
      <alignment horizontal="right" vertical="center"/>
    </xf>
    <xf numFmtId="0" fontId="1" fillId="5" borderId="1" xfId="0" applyFont="1" applyFill="1" applyBorder="1" applyAlignment="1">
      <alignment vertical="center" wrapText="1"/>
    </xf>
    <xf numFmtId="0" fontId="0" fillId="5" borderId="1" xfId="0" applyFill="1" applyBorder="1"/>
    <xf numFmtId="0" fontId="2" fillId="0" borderId="1" xfId="0" applyFont="1" applyBorder="1" applyAlignment="1">
      <alignment horizontal="left" vertical="center" indent="1"/>
    </xf>
    <xf numFmtId="3" fontId="7" fillId="4" borderId="0" xfId="0" applyNumberFormat="1" applyFont="1" applyFill="1"/>
    <xf numFmtId="1" fontId="2" fillId="3" borderId="1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indent="1"/>
    </xf>
    <xf numFmtId="0" fontId="0" fillId="0" borderId="2" xfId="0" applyBorder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0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6" fillId="4" borderId="0" xfId="0" applyFont="1" applyFill="1" applyAlignment="1">
      <alignment vertical="center" wrapText="1"/>
    </xf>
    <xf numFmtId="0" fontId="0" fillId="0" borderId="0" xfId="0"/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top" wrapText="1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4" fontId="2" fillId="3" borderId="1" xfId="0" applyNumberFormat="1" applyFont="1" applyFill="1" applyBorder="1" applyAlignment="1">
      <alignment vertical="center" wrapText="1"/>
    </xf>
    <xf numFmtId="164" fontId="2" fillId="3" borderId="1" xfId="0" applyNumberFormat="1" applyFont="1" applyFill="1" applyBorder="1" applyAlignment="1">
      <alignment vertical="center" wrapText="1"/>
    </xf>
    <xf numFmtId="49" fontId="2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showGridLines="0" tabSelected="1" workbookViewId="0">
      <selection activeCell="F2" sqref="F2"/>
    </sheetView>
  </sheetViews>
  <sheetFormatPr defaultRowHeight="14.4" x14ac:dyDescent="0.3"/>
  <cols>
    <col min="1" max="1" width="6" customWidth="1"/>
    <col min="2" max="2" width="66" customWidth="1"/>
    <col min="3" max="3" width="38" customWidth="1"/>
    <col min="4" max="5" width="3" customWidth="1"/>
    <col min="6" max="6" width="16" customWidth="1"/>
    <col min="7" max="7" width="3" customWidth="1"/>
    <col min="8" max="8" width="26" customWidth="1"/>
    <col min="9" max="9" width="14" customWidth="1"/>
  </cols>
  <sheetData>
    <row r="1" spans="1:9" ht="30" customHeight="1" x14ac:dyDescent="0.3">
      <c r="A1" s="29" t="s">
        <v>0</v>
      </c>
      <c r="B1" s="27"/>
      <c r="C1" s="27"/>
    </row>
    <row r="2" spans="1:9" ht="16.8" x14ac:dyDescent="0.3">
      <c r="B2" s="1" t="s">
        <v>1</v>
      </c>
      <c r="C2" s="2" t="s">
        <v>2</v>
      </c>
      <c r="H2" s="26" t="s">
        <v>3</v>
      </c>
      <c r="I2" s="27"/>
    </row>
    <row r="3" spans="1:9" ht="24" customHeight="1" x14ac:dyDescent="0.3">
      <c r="B3" s="3" t="s">
        <v>4</v>
      </c>
      <c r="C3" s="4"/>
      <c r="H3" s="5" t="s">
        <v>5</v>
      </c>
      <c r="I3" s="5" t="b">
        <f>AND(ISNUMBER(C3),ISNUMBER(C4),C3&gt;=1,C3&lt;=20,C3=INT(C3),C4&gt;0)</f>
        <v>0</v>
      </c>
    </row>
    <row r="4" spans="1:9" ht="24" customHeight="1" x14ac:dyDescent="0.3">
      <c r="B4" s="3" t="s">
        <v>6</v>
      </c>
      <c r="C4" s="4"/>
      <c r="H4" s="5" t="s">
        <v>7</v>
      </c>
      <c r="I4" s="5" t="str">
        <f>IF(I3,C3,"")</f>
        <v/>
      </c>
    </row>
    <row r="5" spans="1:9" ht="22.05" customHeight="1" x14ac:dyDescent="0.3">
      <c r="A5" s="30" t="str">
        <f>IF(NOT($I$3),"গ্রেড ও মূল বেতন (হলুদ ঘর) লিখলে হিসাব স্বয়ংক্রিয়ভাবে সম্পন্ন হবে।",IF(OR(F19&lt;F22,F19&gt;I9),"⚠ মোট বেতন ২০১৫ স্কেলের সীমার বাইরে — গ্রেড/বেতন যাচাই করুন (হিসাব চলছে)।",IF(F27&gt;I10,"⚠ নির্ধারিত বেতন স্কেলের সর্বোচ্চ ধাপ অতিক্রম করেছে — সর্বোচ্চ ধাপে ধরা হয়েছে।","✓ হিসাব সম্পন্ন")))</f>
        <v>গ্রেড ও মূল বেতন (হলুদ ঘর) লিখলে হিসাব স্বয়ংক্রিয়ভাবে সম্পন্ন হবে।</v>
      </c>
      <c r="B5" s="27"/>
      <c r="C5" s="27"/>
      <c r="H5" s="5" t="s">
        <v>8</v>
      </c>
      <c r="I5" s="5" t="str">
        <f>IF(I3,INDEX('স্কেল ২০২৬'!$D$2:$D$21,I4),"")</f>
        <v/>
      </c>
    </row>
    <row r="6" spans="1:9" ht="15" x14ac:dyDescent="0.35">
      <c r="F6" s="6" t="s">
        <v>9</v>
      </c>
      <c r="H6" s="5" t="s">
        <v>10</v>
      </c>
      <c r="I6" s="5" t="str">
        <f>IF(I3,MIN(COUNTIF(INDEX('স্কেল ২০২৬'!$E$2:$W$21,I4,0),"&lt;"&amp;F27)+1,I5),"")</f>
        <v/>
      </c>
    </row>
    <row r="7" spans="1:9" ht="19.95" customHeight="1" x14ac:dyDescent="0.3">
      <c r="A7" s="7" t="s">
        <v>11</v>
      </c>
      <c r="B7" s="8" t="s">
        <v>12</v>
      </c>
      <c r="C7" s="36"/>
      <c r="H7" s="5" t="s">
        <v>13</v>
      </c>
      <c r="I7" s="5" t="str">
        <f>IF(I3,IF(I4&lt;=9,0.4,0.5),"")</f>
        <v/>
      </c>
    </row>
    <row r="8" spans="1:9" ht="19.95" customHeight="1" x14ac:dyDescent="0.3">
      <c r="A8" s="7" t="s">
        <v>14</v>
      </c>
      <c r="B8" s="8" t="s">
        <v>15</v>
      </c>
      <c r="C8" s="9"/>
      <c r="H8" s="5" t="s">
        <v>16</v>
      </c>
      <c r="I8" s="5" t="str">
        <f>IF(I3,IF(I4&lt;=9,0.7,0.75),"")</f>
        <v/>
      </c>
    </row>
    <row r="9" spans="1:9" ht="31.95" customHeight="1" x14ac:dyDescent="0.3">
      <c r="A9" s="7" t="s">
        <v>17</v>
      </c>
      <c r="B9" s="8" t="s">
        <v>18</v>
      </c>
      <c r="C9" s="9"/>
      <c r="H9" s="5" t="s">
        <v>19</v>
      </c>
      <c r="I9" s="5" t="str">
        <f>IF(I3,INDEX('স্কেল ২০২৬'!$C$2:$C$21,I4),"")</f>
        <v/>
      </c>
    </row>
    <row r="10" spans="1:9" ht="19.95" customHeight="1" x14ac:dyDescent="0.3">
      <c r="A10" s="7" t="s">
        <v>20</v>
      </c>
      <c r="B10" s="8" t="s">
        <v>21</v>
      </c>
      <c r="C10" s="9"/>
      <c r="H10" s="5" t="s">
        <v>22</v>
      </c>
      <c r="I10" s="5" t="str">
        <f>IF(I3,INDEX('স্কেল ২০২৬'!$E$2:$W$21,I4,I5),"")</f>
        <v/>
      </c>
    </row>
    <row r="11" spans="1:9" ht="19.95" customHeight="1" x14ac:dyDescent="0.3">
      <c r="A11" s="7" t="s">
        <v>23</v>
      </c>
      <c r="B11" s="8" t="s">
        <v>24</v>
      </c>
      <c r="C11" s="9"/>
    </row>
    <row r="12" spans="1:9" ht="19.95" customHeight="1" x14ac:dyDescent="0.3">
      <c r="A12" s="7" t="s">
        <v>25</v>
      </c>
      <c r="B12" s="8" t="s">
        <v>26</v>
      </c>
      <c r="C12" s="34"/>
    </row>
    <row r="13" spans="1:9" ht="19.95" customHeight="1" x14ac:dyDescent="0.3">
      <c r="A13" s="7"/>
      <c r="B13" s="10" t="s">
        <v>27</v>
      </c>
      <c r="C13" s="9"/>
    </row>
    <row r="14" spans="1:9" ht="19.95" customHeight="1" x14ac:dyDescent="0.3">
      <c r="A14" s="7"/>
      <c r="B14" s="10" t="s">
        <v>28</v>
      </c>
      <c r="C14" s="9"/>
    </row>
    <row r="15" spans="1:9" ht="19.95" customHeight="1" x14ac:dyDescent="0.3">
      <c r="A15" s="7"/>
      <c r="B15" s="10" t="s">
        <v>29</v>
      </c>
      <c r="C15" s="35"/>
    </row>
    <row r="16" spans="1:9" ht="16.8" x14ac:dyDescent="0.3">
      <c r="A16" s="11" t="s">
        <v>30</v>
      </c>
      <c r="B16" s="12" t="s">
        <v>31</v>
      </c>
      <c r="C16" s="13"/>
    </row>
    <row r="17" spans="1:6" ht="19.95" customHeight="1" x14ac:dyDescent="0.35">
      <c r="A17" s="7"/>
      <c r="B17" s="10" t="s">
        <v>32</v>
      </c>
      <c r="C17" s="14" t="str">
        <f>IF($I$3,"টাকা "&amp;SUBSTITUTE(SUBSTITUTE(SUBSTITUTE(SUBSTITUTE(SUBSTITUTE(SUBSTITUTE(SUBSTITUTE(SUBSTITUTE(SUBSTITUTE(SUBSTITUTE(TEXT(F17,"0"),"0","০"),"1","১"),"2","২"),"3","৩"),"4","৪"),"5","৫"),"6","৬"),"7","৭"),"8","৮"),"9","৯"),"")</f>
        <v/>
      </c>
      <c r="F17" s="15" t="str">
        <f>IF($I$3,C4,"")</f>
        <v/>
      </c>
    </row>
    <row r="18" spans="1:6" ht="19.95" customHeight="1" x14ac:dyDescent="0.35">
      <c r="A18" s="7"/>
      <c r="B18" s="10" t="s">
        <v>33</v>
      </c>
      <c r="C18" s="16">
        <v>0</v>
      </c>
      <c r="F18" s="15"/>
    </row>
    <row r="19" spans="1:6" ht="19.95" customHeight="1" x14ac:dyDescent="0.35">
      <c r="A19" s="7"/>
      <c r="B19" s="10" t="s">
        <v>34</v>
      </c>
      <c r="C19" s="14" t="str">
        <f>IF($I$3,"টাকা "&amp;SUBSTITUTE(SUBSTITUTE(SUBSTITUTE(SUBSTITUTE(SUBSTITUTE(SUBSTITUTE(SUBSTITUTE(SUBSTITUTE(SUBSTITUTE(SUBSTITUTE(TEXT(F19,"0"),"0","০"),"1","১"),"2","২"),"3","৩"),"4","৪"),"5","৫"),"6","৬"),"7","৭"),"8","৮"),"9","৯"),"")</f>
        <v/>
      </c>
      <c r="F19" s="15" t="str">
        <f>IF($I$3,F17+N(C18),"")</f>
        <v/>
      </c>
    </row>
    <row r="20" spans="1:6" ht="16.8" x14ac:dyDescent="0.3">
      <c r="A20" s="11" t="s">
        <v>35</v>
      </c>
      <c r="B20" s="12" t="s">
        <v>36</v>
      </c>
      <c r="C20" s="13"/>
    </row>
    <row r="21" spans="1:6" ht="19.95" customHeight="1" x14ac:dyDescent="0.35">
      <c r="A21" s="7"/>
      <c r="B21" s="10" t="s">
        <v>37</v>
      </c>
      <c r="C21" s="14" t="str">
        <f>IF($I$3,"গ্রেড - "&amp;SUBSTITUTE(SUBSTITUTE(SUBSTITUTE(SUBSTITUTE(SUBSTITUTE(SUBSTITUTE(SUBSTITUTE(SUBSTITUTE(SUBSTITUTE(SUBSTITUTE(TEXT(I4,"0"),"0","০"),"1","১"),"2","২"),"3","৩"),"4","৪"),"5","৫"),"6","৬"),"7","৭"),"8","৮"),"9","৯")&amp;" : ("&amp;SUBSTITUTE(SUBSTITUTE(SUBSTITUTE(SUBSTITUTE(SUBSTITUTE(SUBSTITUTE(SUBSTITUTE(SUBSTITUTE(SUBSTITUTE(SUBSTITUTE(TEXT(F22,"0"),"0","০"),"1","১"),"2","২"),"3","৩"),"4","৪"),"5","৫"),"6","৬"),"7","৭"),"8","৮"),"9","৯")&amp;"-"&amp;SUBSTITUTE(SUBSTITUTE(SUBSTITUTE(SUBSTITUTE(SUBSTITUTE(SUBSTITUTE(SUBSTITUTE(SUBSTITUTE(SUBSTITUTE(SUBSTITUTE(TEXT(I9,"0"),"0","০"),"1","১"),"2","২"),"3","৩"),"4","৪"),"5","৫"),"6","৬"),"7","৭"),"8","৮"),"9","৯")&amp;")","")</f>
        <v/>
      </c>
      <c r="F21" s="15"/>
    </row>
    <row r="22" spans="1:6" ht="19.95" customHeight="1" x14ac:dyDescent="0.35">
      <c r="A22" s="7"/>
      <c r="B22" s="10" t="s">
        <v>38</v>
      </c>
      <c r="C22" s="14" t="str">
        <f>IF($I$3,"টাকা "&amp;SUBSTITUTE(SUBSTITUTE(SUBSTITUTE(SUBSTITUTE(SUBSTITUTE(SUBSTITUTE(SUBSTITUTE(SUBSTITUTE(SUBSTITUTE(SUBSTITUTE(TEXT(F22,"0"),"0","০"),"1","১"),"2","২"),"3","৩"),"4","৪"),"5","৫"),"6","৬"),"7","৭"),"8","৮"),"9","৯"),"")</f>
        <v/>
      </c>
      <c r="F22" s="15" t="str">
        <f>IF($I$3,INDEX('স্কেল ২০২৬'!$B$2:$B$21,I4),"")</f>
        <v/>
      </c>
    </row>
    <row r="23" spans="1:6" ht="19.95" customHeight="1" x14ac:dyDescent="0.35">
      <c r="A23" s="7"/>
      <c r="B23" s="10" t="s">
        <v>39</v>
      </c>
      <c r="C23" s="14" t="str">
        <f>IF($I$3,"টাকা "&amp;SUBSTITUTE(SUBSTITUTE(SUBSTITUTE(SUBSTITUTE(SUBSTITUTE(SUBSTITUTE(SUBSTITUTE(SUBSTITUTE(SUBSTITUTE(SUBSTITUTE(TEXT(F23,"0"),"0","০"),"1","১"),"2","২"),"3","৩"),"4","৪"),"5","৫"),"6","৬"),"7","৭"),"8","৮"),"9","৯"),"")</f>
        <v/>
      </c>
      <c r="F23" s="15" t="str">
        <f>IF($I$3,F19-F22,"")</f>
        <v/>
      </c>
    </row>
    <row r="24" spans="1:6" ht="16.8" x14ac:dyDescent="0.3">
      <c r="A24" s="11" t="s">
        <v>40</v>
      </c>
      <c r="B24" s="12" t="s">
        <v>41</v>
      </c>
      <c r="C24" s="13"/>
    </row>
    <row r="25" spans="1:6" ht="19.95" customHeight="1" x14ac:dyDescent="0.35">
      <c r="A25" s="7"/>
      <c r="B25" s="10" t="s">
        <v>42</v>
      </c>
      <c r="C25" s="14" t="str">
        <f>IF($I$3,"গ্রেড - "&amp;SUBSTITUTE(SUBSTITUTE(SUBSTITUTE(SUBSTITUTE(SUBSTITUTE(SUBSTITUTE(SUBSTITUTE(SUBSTITUTE(SUBSTITUTE(SUBSTITUTE(TEXT(I4,"0"),"0","০"),"1","১"),"2","২"),"3","৩"),"4","৪"),"5","৫"),"6","৬"),"7","৭"),"8","৮"),"9","৯")&amp;" : ("&amp;SUBSTITUTE(SUBSTITUTE(SUBSTITUTE(SUBSTITUTE(SUBSTITUTE(SUBSTITUTE(SUBSTITUTE(SUBSTITUTE(SUBSTITUTE(SUBSTITUTE(TEXT(F26,"0"),"0","০"),"1","১"),"2","২"),"3","৩"),"4","৪"),"5","৫"),"6","৬"),"7","৭"),"8","৮"),"9","৯")&amp;"-"&amp;SUBSTITUTE(SUBSTITUTE(SUBSTITUTE(SUBSTITUTE(SUBSTITUTE(SUBSTITUTE(SUBSTITUTE(SUBSTITUTE(SUBSTITUTE(SUBSTITUTE(TEXT(I10,"0"),"0","০"),"1","১"),"2","২"),"3","৩"),"4","৪"),"5","৫"),"6","৬"),"7","৭"),"8","৮"),"9","৯")&amp;")","")</f>
        <v/>
      </c>
      <c r="F25" s="15"/>
    </row>
    <row r="26" spans="1:6" ht="19.95" customHeight="1" x14ac:dyDescent="0.35">
      <c r="A26" s="7"/>
      <c r="B26" s="10" t="s">
        <v>43</v>
      </c>
      <c r="C26" s="14" t="str">
        <f t="shared" ref="C26:C39" si="0">IF($I$3,"টাকা "&amp;SUBSTITUTE(SUBSTITUTE(SUBSTITUTE(SUBSTITUTE(SUBSTITUTE(SUBSTITUTE(SUBSTITUTE(SUBSTITUTE(SUBSTITUTE(SUBSTITUTE(TEXT(F26,"0"),"0","০"),"1","১"),"2","২"),"3","৩"),"4","৪"),"5","৫"),"6","৬"),"7","৭"),"8","৮"),"9","৯"),"")</f>
        <v/>
      </c>
      <c r="F26" s="15" t="str">
        <f>IF($I$3,INDEX('স্কেল ২০২৬'!$E$2:$W$21,I4,1),"")</f>
        <v/>
      </c>
    </row>
    <row r="27" spans="1:6" ht="19.95" customHeight="1" x14ac:dyDescent="0.35">
      <c r="A27" s="7"/>
      <c r="B27" s="10" t="s">
        <v>34</v>
      </c>
      <c r="C27" s="14" t="str">
        <f t="shared" si="0"/>
        <v/>
      </c>
      <c r="F27" s="15" t="str">
        <f>IF($I$3,F26+F23,"")</f>
        <v/>
      </c>
    </row>
    <row r="28" spans="1:6" ht="19.95" customHeight="1" x14ac:dyDescent="0.35">
      <c r="A28" s="7" t="s">
        <v>44</v>
      </c>
      <c r="B28" s="17" t="s">
        <v>45</v>
      </c>
      <c r="C28" s="18" t="str">
        <f t="shared" si="0"/>
        <v/>
      </c>
      <c r="F28" s="15" t="str">
        <f>IF($I$3,INDEX('স্কেল ২০২৬'!$E$2:$W$21,I4,I6),"")</f>
        <v/>
      </c>
    </row>
    <row r="29" spans="1:6" ht="19.95" customHeight="1" x14ac:dyDescent="0.35">
      <c r="A29" s="7" t="s">
        <v>46</v>
      </c>
      <c r="B29" s="17" t="s">
        <v>47</v>
      </c>
      <c r="C29" s="18" t="str">
        <f t="shared" si="0"/>
        <v/>
      </c>
      <c r="F29" s="15" t="str">
        <f>IF($I$3,F28,"")</f>
        <v/>
      </c>
    </row>
    <row r="30" spans="1:6" ht="31.95" customHeight="1" x14ac:dyDescent="0.35">
      <c r="A30" s="7" t="s">
        <v>48</v>
      </c>
      <c r="B30" s="8" t="s">
        <v>49</v>
      </c>
      <c r="C30" s="14" t="str">
        <f t="shared" si="0"/>
        <v/>
      </c>
      <c r="F30" s="15" t="str">
        <f>IF($I$3,INDEX('স্কেল ২০২৬'!$E$2:$W$21,I4,MIN(I6+1,I5)),"")</f>
        <v/>
      </c>
    </row>
    <row r="31" spans="1:6" ht="19.95" customHeight="1" x14ac:dyDescent="0.35">
      <c r="A31" s="7" t="s">
        <v>50</v>
      </c>
      <c r="B31" s="8" t="s">
        <v>51</v>
      </c>
      <c r="C31" s="14" t="str">
        <f t="shared" si="0"/>
        <v/>
      </c>
      <c r="F31" s="15" t="str">
        <f>IF($I$3,F29-F19,"")</f>
        <v/>
      </c>
    </row>
    <row r="32" spans="1:6" ht="19.95" customHeight="1" x14ac:dyDescent="0.35">
      <c r="A32" s="7" t="s">
        <v>52</v>
      </c>
      <c r="B32" s="8" t="str">
        <f>"বৃদ্ধিপ্রাপ্ত বেতনের "&amp;IF($I$3,SUBSTITUTE(SUBSTITUTE(SUBSTITUTE(SUBSTITUTE(SUBSTITUTE(SUBSTITUTE(SUBSTITUTE(SUBSTITUTE(SUBSTITUTE(SUBSTITUTE(TEXT(I7*100,"0"),"0","০"),"1","১"),"2","২"),"3","৩"),"4","৪"),"5","৫"),"6","৬"),"7","৭"),"8","৮"),"9","৯"),"৫০")&amp;"%"</f>
        <v>বৃদ্ধিপ্রাপ্ত বেতনের ৫০%</v>
      </c>
      <c r="C32" s="14" t="str">
        <f t="shared" si="0"/>
        <v/>
      </c>
      <c r="F32" s="15" t="str">
        <f>IF($I$3,ROUND(F31*I7,0),"")</f>
        <v/>
      </c>
    </row>
    <row r="33" spans="1:6" ht="31.95" customHeight="1" x14ac:dyDescent="0.35">
      <c r="A33" s="7" t="s">
        <v>53</v>
      </c>
      <c r="B33" s="8" t="str">
        <f>"০১-০৭-২০২৬ তারিখে প্রাপ্য বেতন ("&amp;IF($I$3,SUBSTITUTE(SUBSTITUTE(SUBSTITUTE(SUBSTITUTE(SUBSTITUTE(SUBSTITUTE(SUBSTITUTE(SUBSTITUTE(SUBSTITUTE(SUBSTITUTE(TEXT(I7*100,"0"),"0","০"),"1","১"),"2","২"),"3","৩"),"4","৪"),"5","৫"),"6","৬"),"7","৭"),"8","৮"),"9","৯"),"৫০")&amp;"% বৃদ্ধি অনুযায়ী)"</f>
        <v>০১-০৭-২০২৬ তারিখে প্রাপ্য বেতন (৫০% বৃদ্ধি অনুযায়ী)</v>
      </c>
      <c r="C33" s="14" t="str">
        <f t="shared" si="0"/>
        <v/>
      </c>
      <c r="F33" s="15" t="str">
        <f>IF($I$3,F19+F32,"")</f>
        <v/>
      </c>
    </row>
    <row r="34" spans="1:6" ht="31.95" customHeight="1" x14ac:dyDescent="0.35">
      <c r="A34" s="7" t="s">
        <v>54</v>
      </c>
      <c r="B34" s="17" t="s">
        <v>55</v>
      </c>
      <c r="C34" s="18" t="str">
        <f t="shared" si="0"/>
        <v/>
      </c>
      <c r="F34" s="15" t="str">
        <f>IF($I$3,F33+(F30-F29),"")</f>
        <v/>
      </c>
    </row>
    <row r="35" spans="1:6" ht="19.95" customHeight="1" x14ac:dyDescent="0.35">
      <c r="A35" s="7" t="s">
        <v>56</v>
      </c>
      <c r="B35" s="8" t="str">
        <f>"০১-০১-২০২৭ তারিখে বেতন বৃদ্ধির "&amp;IF($I$3,SUBSTITUTE(SUBSTITUTE(SUBSTITUTE(SUBSTITUTE(SUBSTITUTE(SUBSTITUTE(SUBSTITUTE(SUBSTITUTE(SUBSTITUTE(SUBSTITUTE(TEXT((I8-I7)*100,"0"),"0","০"),"1","১"),"2","২"),"3","৩"),"4","৪"),"5","৫"),"6","৬"),"7","৭"),"8","৮"),"9","৯"),"২৫")&amp;"%"</f>
        <v>০১-০১-২০২৭ তারিখে বেতন বৃদ্ধির ২৫%</v>
      </c>
      <c r="C35" s="14" t="str">
        <f t="shared" si="0"/>
        <v/>
      </c>
      <c r="F35" s="15" t="str">
        <f>IF($I$3,ROUND(F31*(I8-I7),0),"")</f>
        <v/>
      </c>
    </row>
    <row r="36" spans="1:6" ht="19.95" customHeight="1" x14ac:dyDescent="0.35">
      <c r="A36" s="7" t="s">
        <v>57</v>
      </c>
      <c r="B36" s="17" t="s">
        <v>58</v>
      </c>
      <c r="C36" s="18" t="str">
        <f t="shared" si="0"/>
        <v/>
      </c>
      <c r="F36" s="15" t="str">
        <f>IF($I$3,F34+F35,"")</f>
        <v/>
      </c>
    </row>
    <row r="37" spans="1:6" ht="19.95" customHeight="1" x14ac:dyDescent="0.35">
      <c r="A37" s="7" t="s">
        <v>59</v>
      </c>
      <c r="B37" s="8" t="str">
        <f>"০১-০৭-২০২৭ তারিখে বেতন বৃদ্ধির অবশিষ্ট "&amp;IF($I$3,SUBSTITUTE(SUBSTITUTE(SUBSTITUTE(SUBSTITUTE(SUBSTITUTE(SUBSTITUTE(SUBSTITUTE(SUBSTITUTE(SUBSTITUTE(SUBSTITUTE(TEXT((1-I8)*100,"0"),"0","০"),"1","১"),"2","২"),"3","৩"),"4","৪"),"5","৫"),"6","৬"),"7","৭"),"8","৮"),"9","৯"),"২৫")&amp;"%"</f>
        <v>০১-০৭-২০২৭ তারিখে বেতন বৃদ্ধির অবশিষ্ট ২৫%</v>
      </c>
      <c r="C37" s="14" t="str">
        <f t="shared" si="0"/>
        <v/>
      </c>
      <c r="F37" s="15" t="str">
        <f>IF($I$3,F31-F32-F35,"")</f>
        <v/>
      </c>
    </row>
    <row r="38" spans="1:6" ht="19.95" customHeight="1" x14ac:dyDescent="0.35">
      <c r="A38" s="7" t="s">
        <v>60</v>
      </c>
      <c r="B38" s="17" t="str">
        <f>"০১-০৭-২০২৭ তারিখে নির্ধারিত প্রাপ্য বেতন ১০০%"</f>
        <v>০১-০৭-২০২৭ তারিখে নির্ধারিত প্রাপ্য বেতন ১০০%</v>
      </c>
      <c r="C38" s="18" t="str">
        <f t="shared" si="0"/>
        <v/>
      </c>
      <c r="F38" s="15" t="str">
        <f>IF($I$3,F36+F37,"")</f>
        <v/>
      </c>
    </row>
    <row r="39" spans="1:6" ht="31.95" customHeight="1" x14ac:dyDescent="0.35">
      <c r="A39" s="7" t="s">
        <v>61</v>
      </c>
      <c r="B39" s="17" t="s">
        <v>62</v>
      </c>
      <c r="C39" s="18" t="str">
        <f t="shared" si="0"/>
        <v/>
      </c>
      <c r="F39" s="15" t="str">
        <f>IF($I$3,INDEX('স্কেল ২০২৬'!$E$2:$W$21,I4,MIN(I6+2,I5)),"")</f>
        <v/>
      </c>
    </row>
    <row r="40" spans="1:6" x14ac:dyDescent="0.3">
      <c r="B40" s="19"/>
      <c r="C40" s="19"/>
    </row>
    <row r="41" spans="1:6" ht="16.8" x14ac:dyDescent="0.4">
      <c r="B41" s="20" t="s">
        <v>63</v>
      </c>
      <c r="C41" s="20" t="s">
        <v>64</v>
      </c>
    </row>
    <row r="43" spans="1:6" ht="19.8" x14ac:dyDescent="0.45">
      <c r="A43" s="33" t="s">
        <v>65</v>
      </c>
      <c r="B43" s="27"/>
      <c r="C43" s="27"/>
    </row>
    <row r="44" spans="1:6" ht="19.2" x14ac:dyDescent="0.45">
      <c r="A44" s="28" t="s">
        <v>66</v>
      </c>
      <c r="B44" s="27"/>
      <c r="C44" s="27"/>
    </row>
    <row r="45" spans="1:6" ht="100.05" customHeight="1" x14ac:dyDescent="0.3">
      <c r="A45" s="31" t="str">
        <f>IF($I$3,"জনাব "&amp;IF(C8="","(নাম ও পদবি)",C8)&amp;" এর বর্তমান পদের বেতন নির্ধারণী বিবরণী পরীক্ষা করা হলো। জাতীয় বেতনস্কেল-২০২৬ অনুযায়ী "&amp;C25&amp;" টাকা স্কেলে ০১-০৭-২০২৬ তারিখে মূল বেতন নির্ধারণ "&amp;SUBSTITUTE(SUBSTITUTE(SUBSTITUTE(SUBSTITUTE(SUBSTITUTE(SUBSTITUTE(SUBSTITUTE(SUBSTITUTE(SUBSTITUTE(SUBSTITUTE(TEXT(F29,"0"),"0","০"),"1","১"),"2","২"),"3","৩"),"4","৪"),"5","৫"),"6","৬"),"7","৭"),"8","৮"),"9","৯")&amp;" টাকা অনুমোদন করা হলো। ০১-০৭-২০২৬ তারিখ হতে বৃদ্ধিপ্রাপ্ত বেতনের "&amp;SUBSTITUTE(SUBSTITUTE(SUBSTITUTE(SUBSTITUTE(SUBSTITUTE(SUBSTITUTE(SUBSTITUTE(SUBSTITUTE(SUBSTITUTE(SUBSTITUTE(TEXT(I7*100,"0"),"0","০"),"1","১"),"2","২"),"3","৩"),"4","৪"),"5","৫"),"6","৬"),"7","৭"),"8","৮"),"9","৯")&amp;"% ও বার্ষিক ইনক্রিমেন্টসহ বেতন "&amp;SUBSTITUTE(SUBSTITUTE(SUBSTITUTE(SUBSTITUTE(SUBSTITUTE(SUBSTITUTE(SUBSTITUTE(SUBSTITUTE(SUBSTITUTE(SUBSTITUTE(TEXT(F34,"0"),"0","০"),"1","১"),"2","২"),"3","৩"),"4","৪"),"5","৫"),"6","৬"),"7","৭"),"8","৮"),"9","৯")&amp;" টাকা প্রাপ্য। ০১-০১-২০২৭ তারিখ হতে বেতন নির্ধারণের "&amp;SUBSTITUTE(SUBSTITUTE(SUBSTITUTE(SUBSTITUTE(SUBSTITUTE(SUBSTITUTE(SUBSTITUTE(SUBSTITUTE(SUBSTITUTE(SUBSTITUTE(TEXT(I8*100,"0"),"0","০"),"1","১"),"2","২"),"3","৩"),"4","৪"),"5","৫"),"6","৬"),"7","৭"),"8","৮"),"9","৯")&amp;"% সুবিধাসহ "&amp;SUBSTITUTE(SUBSTITUTE(SUBSTITUTE(SUBSTITUTE(SUBSTITUTE(SUBSTITUTE(SUBSTITUTE(SUBSTITUTE(SUBSTITUTE(SUBSTITUTE(TEXT(F36,"0"),"0","০"),"1","১"),"2","২"),"3","৩"),"4","৪"),"5","৫"),"6","৬"),"7","৭"),"8","৮"),"9","৯")&amp;" টাকা এবং ০১-০৭-২০২৭ তারিখ হতে বেতন নির্ধারণের ১০০% সুবিধাসহ "&amp;SUBSTITUTE(SUBSTITUTE(SUBSTITUTE(SUBSTITUTE(SUBSTITUTE(SUBSTITUTE(SUBSTITUTE(SUBSTITUTE(SUBSTITUTE(SUBSTITUTE(TEXT(F38,"0"),"0","০"),"1","১"),"2","২"),"3","৩"),"4","৪"),"5","৫"),"6","৬"),"7","৭"),"8","৮"),"9","৯")&amp;" টাকা প্রাপ্য। পরবর্তী বার্ষিক বেতন বৃদ্ধির তারিখ ০১-০৭-২০২৭ খ্রি.","")</f>
        <v/>
      </c>
      <c r="B45" s="27"/>
      <c r="C45" s="27"/>
    </row>
    <row r="46" spans="1:6" ht="15" x14ac:dyDescent="0.35">
      <c r="A46" s="32" t="s">
        <v>67</v>
      </c>
      <c r="B46" s="27"/>
      <c r="C46" s="27"/>
    </row>
  </sheetData>
  <mergeCells count="7">
    <mergeCell ref="A46:C46"/>
    <mergeCell ref="A43:C43"/>
    <mergeCell ref="H2:I2"/>
    <mergeCell ref="A44:C44"/>
    <mergeCell ref="A1:C1"/>
    <mergeCell ref="A5:C5"/>
    <mergeCell ref="A45:C45"/>
  </mergeCells>
  <dataValidations count="2">
    <dataValidation type="whole" allowBlank="1" errorTitle="ভুল গ্রেড" error="গ্রেড ১ থেকে ২০ এর মধ্যে একটি পূর্ণসংখ্যা (ইংরেজি অঙ্কে) দিন।" sqref="C3">
      <formula1>1</formula1>
      <formula2>20</formula2>
    </dataValidation>
    <dataValidation type="decimal" operator="greaterThan" allowBlank="1" errorTitle="ভুল বেতন" error="মূল বেতন ইংরেজি অঙ্কে (যেমন 21800) দিন।" sqref="C4">
      <formula1>0</formula1>
    </dataValidation>
  </dataValidations>
  <pageMargins left="0.5" right="0.5" top="1" bottom="1" header="0.5" footer="0.5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workbookViewId="0">
      <pane xSplit="4" ySplit="1" topLeftCell="E2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8" customWidth="1"/>
    <col min="2" max="4" width="16" customWidth="1"/>
    <col min="5" max="23" width="10" customWidth="1"/>
  </cols>
  <sheetData>
    <row r="1" spans="1:23" ht="34.049999999999997" customHeight="1" x14ac:dyDescent="0.3">
      <c r="A1" s="21" t="s">
        <v>7</v>
      </c>
      <c r="B1" s="21" t="s">
        <v>68</v>
      </c>
      <c r="C1" s="21" t="s">
        <v>69</v>
      </c>
      <c r="D1" s="21" t="s">
        <v>8</v>
      </c>
      <c r="E1" s="21" t="s">
        <v>70</v>
      </c>
      <c r="F1" s="21" t="s">
        <v>71</v>
      </c>
      <c r="G1" s="21" t="s">
        <v>72</v>
      </c>
      <c r="H1" s="21" t="s">
        <v>73</v>
      </c>
      <c r="I1" s="21" t="s">
        <v>74</v>
      </c>
      <c r="J1" s="21" t="s">
        <v>75</v>
      </c>
      <c r="K1" s="21" t="s">
        <v>76</v>
      </c>
      <c r="L1" s="21" t="s">
        <v>77</v>
      </c>
      <c r="M1" s="21" t="s">
        <v>78</v>
      </c>
      <c r="N1" s="21" t="s">
        <v>79</v>
      </c>
      <c r="O1" s="21" t="s">
        <v>80</v>
      </c>
      <c r="P1" s="21" t="s">
        <v>81</v>
      </c>
      <c r="Q1" s="21" t="s">
        <v>82</v>
      </c>
      <c r="R1" s="21" t="s">
        <v>83</v>
      </c>
      <c r="S1" s="21" t="s">
        <v>84</v>
      </c>
      <c r="T1" s="21" t="s">
        <v>85</v>
      </c>
      <c r="U1" s="21" t="s">
        <v>86</v>
      </c>
      <c r="V1" s="21" t="s">
        <v>87</v>
      </c>
      <c r="W1" s="21" t="s">
        <v>88</v>
      </c>
    </row>
    <row r="2" spans="1:23" ht="16.8" x14ac:dyDescent="0.4">
      <c r="A2" s="22">
        <v>1</v>
      </c>
      <c r="B2" s="22">
        <v>78000</v>
      </c>
      <c r="C2" s="22">
        <v>78000</v>
      </c>
      <c r="D2" s="22">
        <f t="shared" ref="D2:D21" si="0">COUNT(E2:W2)</f>
        <v>1</v>
      </c>
      <c r="E2" s="22">
        <v>156000</v>
      </c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16.8" x14ac:dyDescent="0.4">
      <c r="A3" s="22">
        <v>2</v>
      </c>
      <c r="B3" s="22">
        <v>66000</v>
      </c>
      <c r="C3" s="22">
        <v>66000</v>
      </c>
      <c r="D3" s="22">
        <f t="shared" si="0"/>
        <v>7</v>
      </c>
      <c r="E3" s="22">
        <v>132000</v>
      </c>
      <c r="F3" s="22">
        <v>135700</v>
      </c>
      <c r="G3" s="22">
        <v>139400</v>
      </c>
      <c r="H3" s="22">
        <v>143200</v>
      </c>
      <c r="I3" s="22">
        <v>147200</v>
      </c>
      <c r="J3" s="22">
        <v>151200</v>
      </c>
      <c r="K3" s="22">
        <v>153000</v>
      </c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6.8" x14ac:dyDescent="0.4">
      <c r="A4" s="22">
        <v>3</v>
      </c>
      <c r="B4" s="22">
        <v>56500</v>
      </c>
      <c r="C4" s="22">
        <v>74400</v>
      </c>
      <c r="D4" s="22">
        <f t="shared" si="0"/>
        <v>9</v>
      </c>
      <c r="E4" s="22">
        <v>113000</v>
      </c>
      <c r="F4" s="22">
        <v>117000</v>
      </c>
      <c r="G4" s="22">
        <v>121100</v>
      </c>
      <c r="H4" s="22">
        <v>125300</v>
      </c>
      <c r="I4" s="22">
        <v>129700</v>
      </c>
      <c r="J4" s="22">
        <v>134300</v>
      </c>
      <c r="K4" s="22">
        <v>139000</v>
      </c>
      <c r="L4" s="22">
        <v>143800</v>
      </c>
      <c r="M4" s="22">
        <v>148800</v>
      </c>
      <c r="N4" s="22"/>
      <c r="O4" s="22"/>
      <c r="P4" s="22"/>
      <c r="Q4" s="22"/>
      <c r="R4" s="22"/>
      <c r="S4" s="22"/>
      <c r="T4" s="22"/>
      <c r="U4" s="22"/>
      <c r="V4" s="22"/>
      <c r="W4" s="22"/>
    </row>
    <row r="5" spans="1:23" ht="16.8" x14ac:dyDescent="0.4">
      <c r="A5" s="22">
        <v>4</v>
      </c>
      <c r="B5" s="22">
        <v>50000</v>
      </c>
      <c r="C5" s="22">
        <v>71200</v>
      </c>
      <c r="D5" s="22">
        <f t="shared" si="0"/>
        <v>11</v>
      </c>
      <c r="E5" s="22">
        <v>100000</v>
      </c>
      <c r="F5" s="22">
        <v>103500</v>
      </c>
      <c r="G5" s="22">
        <v>107200</v>
      </c>
      <c r="H5" s="22">
        <v>110900</v>
      </c>
      <c r="I5" s="22">
        <v>114800</v>
      </c>
      <c r="J5" s="22">
        <v>118800</v>
      </c>
      <c r="K5" s="22">
        <v>123000</v>
      </c>
      <c r="L5" s="22">
        <v>127300</v>
      </c>
      <c r="M5" s="22">
        <v>131700</v>
      </c>
      <c r="N5" s="22">
        <v>136300</v>
      </c>
      <c r="O5" s="22">
        <v>142400</v>
      </c>
      <c r="P5" s="22"/>
      <c r="Q5" s="22"/>
      <c r="R5" s="22"/>
      <c r="S5" s="22"/>
      <c r="T5" s="22"/>
      <c r="U5" s="22"/>
      <c r="V5" s="22"/>
      <c r="W5" s="22"/>
    </row>
    <row r="6" spans="1:23" ht="16.8" x14ac:dyDescent="0.4">
      <c r="A6" s="22">
        <v>5</v>
      </c>
      <c r="B6" s="22">
        <v>43000</v>
      </c>
      <c r="C6" s="22">
        <v>69850</v>
      </c>
      <c r="D6" s="22">
        <f t="shared" si="0"/>
        <v>13</v>
      </c>
      <c r="E6" s="22">
        <v>86000</v>
      </c>
      <c r="F6" s="22">
        <v>89500</v>
      </c>
      <c r="G6" s="22">
        <v>93100</v>
      </c>
      <c r="H6" s="22">
        <v>96800</v>
      </c>
      <c r="I6" s="22">
        <v>100700</v>
      </c>
      <c r="J6" s="22">
        <v>104700</v>
      </c>
      <c r="K6" s="22">
        <v>108900</v>
      </c>
      <c r="L6" s="22">
        <v>113200</v>
      </c>
      <c r="M6" s="22">
        <v>117700</v>
      </c>
      <c r="N6" s="22">
        <v>122500</v>
      </c>
      <c r="O6" s="22">
        <v>127400</v>
      </c>
      <c r="P6" s="22">
        <v>132400</v>
      </c>
      <c r="Q6" s="22">
        <v>139700</v>
      </c>
      <c r="R6" s="22"/>
      <c r="S6" s="22"/>
      <c r="T6" s="22"/>
      <c r="U6" s="22"/>
      <c r="V6" s="22"/>
      <c r="W6" s="22"/>
    </row>
    <row r="7" spans="1:23" ht="16.8" x14ac:dyDescent="0.4">
      <c r="A7" s="22">
        <v>6</v>
      </c>
      <c r="B7" s="22">
        <v>35500</v>
      </c>
      <c r="C7" s="22">
        <v>67010</v>
      </c>
      <c r="D7" s="22">
        <f t="shared" si="0"/>
        <v>14</v>
      </c>
      <c r="E7" s="22">
        <v>71000</v>
      </c>
      <c r="F7" s="22">
        <v>74600</v>
      </c>
      <c r="G7" s="22">
        <v>78300</v>
      </c>
      <c r="H7" s="22">
        <v>82200</v>
      </c>
      <c r="I7" s="22">
        <v>86400</v>
      </c>
      <c r="J7" s="22">
        <v>90700</v>
      </c>
      <c r="K7" s="22">
        <v>95200</v>
      </c>
      <c r="L7" s="22">
        <v>100000</v>
      </c>
      <c r="M7" s="22">
        <v>104900</v>
      </c>
      <c r="N7" s="22">
        <v>110200</v>
      </c>
      <c r="O7" s="22">
        <v>115700</v>
      </c>
      <c r="P7" s="22">
        <v>121500</v>
      </c>
      <c r="Q7" s="22">
        <v>127600</v>
      </c>
      <c r="R7" s="22">
        <v>134000</v>
      </c>
      <c r="S7" s="22"/>
      <c r="T7" s="22"/>
      <c r="U7" s="22"/>
      <c r="V7" s="22"/>
      <c r="W7" s="22"/>
    </row>
    <row r="8" spans="1:23" ht="16.8" x14ac:dyDescent="0.4">
      <c r="A8" s="22">
        <v>7</v>
      </c>
      <c r="B8" s="22">
        <v>29000</v>
      </c>
      <c r="C8" s="22">
        <v>63410</v>
      </c>
      <c r="D8" s="22">
        <f t="shared" si="0"/>
        <v>17</v>
      </c>
      <c r="E8" s="22">
        <v>58000</v>
      </c>
      <c r="F8" s="22">
        <v>60900</v>
      </c>
      <c r="G8" s="22">
        <v>64000</v>
      </c>
      <c r="H8" s="22">
        <v>67200</v>
      </c>
      <c r="I8" s="22">
        <v>70500</v>
      </c>
      <c r="J8" s="22">
        <v>74100</v>
      </c>
      <c r="K8" s="22">
        <v>77800</v>
      </c>
      <c r="L8" s="22">
        <v>81700</v>
      </c>
      <c r="M8" s="22">
        <v>85700</v>
      </c>
      <c r="N8" s="22">
        <v>90000</v>
      </c>
      <c r="O8" s="22">
        <v>94500</v>
      </c>
      <c r="P8" s="22">
        <v>99200</v>
      </c>
      <c r="Q8" s="22">
        <v>104200</v>
      </c>
      <c r="R8" s="22">
        <v>109400</v>
      </c>
      <c r="S8" s="22">
        <v>114900</v>
      </c>
      <c r="T8" s="22">
        <v>120600</v>
      </c>
      <c r="U8" s="22">
        <v>126800</v>
      </c>
      <c r="V8" s="22"/>
      <c r="W8" s="22"/>
    </row>
    <row r="9" spans="1:23" ht="16.8" x14ac:dyDescent="0.4">
      <c r="A9" s="22">
        <v>8</v>
      </c>
      <c r="B9" s="22">
        <v>23000</v>
      </c>
      <c r="C9" s="22">
        <v>55470</v>
      </c>
      <c r="D9" s="22">
        <f t="shared" si="0"/>
        <v>19</v>
      </c>
      <c r="E9" s="22">
        <v>46000</v>
      </c>
      <c r="F9" s="22">
        <v>48300</v>
      </c>
      <c r="G9" s="22">
        <v>50800</v>
      </c>
      <c r="H9" s="22">
        <v>53300</v>
      </c>
      <c r="I9" s="22">
        <v>56000</v>
      </c>
      <c r="J9" s="22">
        <v>58800</v>
      </c>
      <c r="K9" s="22">
        <v>61700</v>
      </c>
      <c r="L9" s="22">
        <v>64800</v>
      </c>
      <c r="M9" s="22">
        <v>68000</v>
      </c>
      <c r="N9" s="22">
        <v>71400</v>
      </c>
      <c r="O9" s="22">
        <v>75000</v>
      </c>
      <c r="P9" s="22">
        <v>78700</v>
      </c>
      <c r="Q9" s="22">
        <v>82700</v>
      </c>
      <c r="R9" s="22">
        <v>86800</v>
      </c>
      <c r="S9" s="22">
        <v>91100</v>
      </c>
      <c r="T9" s="22">
        <v>95700</v>
      </c>
      <c r="U9" s="22">
        <v>100500</v>
      </c>
      <c r="V9" s="22">
        <v>105500</v>
      </c>
      <c r="W9" s="22">
        <v>110800</v>
      </c>
    </row>
    <row r="10" spans="1:23" ht="16.8" x14ac:dyDescent="0.4">
      <c r="A10" s="22">
        <v>9</v>
      </c>
      <c r="B10" s="22">
        <v>22000</v>
      </c>
      <c r="C10" s="22">
        <v>53060</v>
      </c>
      <c r="D10" s="22">
        <f t="shared" si="0"/>
        <v>19</v>
      </c>
      <c r="E10" s="22">
        <v>44000</v>
      </c>
      <c r="F10" s="22">
        <v>46200</v>
      </c>
      <c r="G10" s="22">
        <v>48600</v>
      </c>
      <c r="H10" s="22">
        <v>51000</v>
      </c>
      <c r="I10" s="22">
        <v>53500</v>
      </c>
      <c r="J10" s="22">
        <v>56200</v>
      </c>
      <c r="K10" s="22">
        <v>59000</v>
      </c>
      <c r="L10" s="22">
        <v>62000</v>
      </c>
      <c r="M10" s="22">
        <v>65100</v>
      </c>
      <c r="N10" s="22">
        <v>68300</v>
      </c>
      <c r="O10" s="22">
        <v>71700</v>
      </c>
      <c r="P10" s="22">
        <v>75300</v>
      </c>
      <c r="Q10" s="22">
        <v>79100</v>
      </c>
      <c r="R10" s="22">
        <v>83000</v>
      </c>
      <c r="S10" s="22">
        <v>87200</v>
      </c>
      <c r="T10" s="22">
        <v>91500</v>
      </c>
      <c r="U10" s="22">
        <v>96100</v>
      </c>
      <c r="V10" s="22">
        <v>100900</v>
      </c>
      <c r="W10" s="22">
        <v>105900</v>
      </c>
    </row>
    <row r="11" spans="1:23" ht="16.8" x14ac:dyDescent="0.4">
      <c r="A11" s="22">
        <v>10</v>
      </c>
      <c r="B11" s="22">
        <v>16000</v>
      </c>
      <c r="C11" s="22">
        <v>38640</v>
      </c>
      <c r="D11" s="22">
        <f t="shared" si="0"/>
        <v>19</v>
      </c>
      <c r="E11" s="22">
        <v>32000</v>
      </c>
      <c r="F11" s="22">
        <v>33600</v>
      </c>
      <c r="G11" s="22">
        <v>35300</v>
      </c>
      <c r="H11" s="22">
        <v>37100</v>
      </c>
      <c r="I11" s="22">
        <v>38900</v>
      </c>
      <c r="J11" s="22">
        <v>40900</v>
      </c>
      <c r="K11" s="22">
        <v>42900</v>
      </c>
      <c r="L11" s="22">
        <v>45100</v>
      </c>
      <c r="M11" s="22">
        <v>47300</v>
      </c>
      <c r="N11" s="22">
        <v>49700</v>
      </c>
      <c r="O11" s="22">
        <v>52200</v>
      </c>
      <c r="P11" s="22">
        <v>54800</v>
      </c>
      <c r="Q11" s="22">
        <v>57500</v>
      </c>
      <c r="R11" s="22">
        <v>60400</v>
      </c>
      <c r="S11" s="22">
        <v>63400</v>
      </c>
      <c r="T11" s="22">
        <v>66600</v>
      </c>
      <c r="U11" s="22">
        <v>69900</v>
      </c>
      <c r="V11" s="22">
        <v>73400</v>
      </c>
      <c r="W11" s="22">
        <v>77300</v>
      </c>
    </row>
    <row r="12" spans="1:23" ht="16.8" x14ac:dyDescent="0.4">
      <c r="A12" s="22">
        <v>11</v>
      </c>
      <c r="B12" s="22">
        <v>12500</v>
      </c>
      <c r="C12" s="22">
        <v>30230</v>
      </c>
      <c r="D12" s="22">
        <f t="shared" si="0"/>
        <v>19</v>
      </c>
      <c r="E12" s="22">
        <v>25000</v>
      </c>
      <c r="F12" s="22">
        <v>26300</v>
      </c>
      <c r="G12" s="22">
        <v>27600</v>
      </c>
      <c r="H12" s="22">
        <v>29000</v>
      </c>
      <c r="I12" s="22">
        <v>30400</v>
      </c>
      <c r="J12" s="22">
        <v>32000</v>
      </c>
      <c r="K12" s="22">
        <v>33600</v>
      </c>
      <c r="L12" s="22">
        <v>35200</v>
      </c>
      <c r="M12" s="22">
        <v>37000</v>
      </c>
      <c r="N12" s="22">
        <v>38800</v>
      </c>
      <c r="O12" s="22">
        <v>40800</v>
      </c>
      <c r="P12" s="22">
        <v>42800</v>
      </c>
      <c r="Q12" s="22">
        <v>44900</v>
      </c>
      <c r="R12" s="22">
        <v>47200</v>
      </c>
      <c r="S12" s="22">
        <v>49500</v>
      </c>
      <c r="T12" s="22">
        <v>52000</v>
      </c>
      <c r="U12" s="22">
        <v>54600</v>
      </c>
      <c r="V12" s="22">
        <v>57300</v>
      </c>
      <c r="W12" s="22">
        <v>60500</v>
      </c>
    </row>
    <row r="13" spans="1:23" ht="16.8" x14ac:dyDescent="0.4">
      <c r="A13" s="22">
        <v>12</v>
      </c>
      <c r="B13" s="22">
        <v>11300</v>
      </c>
      <c r="C13" s="22">
        <v>27300</v>
      </c>
      <c r="D13" s="22">
        <f t="shared" si="0"/>
        <v>19</v>
      </c>
      <c r="E13" s="22">
        <v>24300</v>
      </c>
      <c r="F13" s="22">
        <v>25600</v>
      </c>
      <c r="G13" s="22">
        <v>26800</v>
      </c>
      <c r="H13" s="22">
        <v>28200</v>
      </c>
      <c r="I13" s="22">
        <v>29600</v>
      </c>
      <c r="J13" s="22">
        <v>31100</v>
      </c>
      <c r="K13" s="22">
        <v>32600</v>
      </c>
      <c r="L13" s="22">
        <v>34200</v>
      </c>
      <c r="M13" s="22">
        <v>36000</v>
      </c>
      <c r="N13" s="22">
        <v>37700</v>
      </c>
      <c r="O13" s="22">
        <v>39600</v>
      </c>
      <c r="P13" s="22">
        <v>41600</v>
      </c>
      <c r="Q13" s="22">
        <v>43700</v>
      </c>
      <c r="R13" s="22">
        <v>45900</v>
      </c>
      <c r="S13" s="22">
        <v>48200</v>
      </c>
      <c r="T13" s="22">
        <v>50600</v>
      </c>
      <c r="U13" s="22">
        <v>53100</v>
      </c>
      <c r="V13" s="22">
        <v>55700</v>
      </c>
      <c r="W13" s="22">
        <v>58700</v>
      </c>
    </row>
    <row r="14" spans="1:23" ht="16.8" x14ac:dyDescent="0.4">
      <c r="A14" s="22">
        <v>13</v>
      </c>
      <c r="B14" s="22">
        <v>11000</v>
      </c>
      <c r="C14" s="22">
        <v>26590</v>
      </c>
      <c r="D14" s="22">
        <f t="shared" si="0"/>
        <v>19</v>
      </c>
      <c r="E14" s="22">
        <v>24000</v>
      </c>
      <c r="F14" s="22">
        <v>25200</v>
      </c>
      <c r="G14" s="22">
        <v>26500</v>
      </c>
      <c r="H14" s="22">
        <v>27800</v>
      </c>
      <c r="I14" s="22">
        <v>29200</v>
      </c>
      <c r="J14" s="22">
        <v>30700</v>
      </c>
      <c r="K14" s="22">
        <v>32200</v>
      </c>
      <c r="L14" s="22">
        <v>33800</v>
      </c>
      <c r="M14" s="22">
        <v>35500</v>
      </c>
      <c r="N14" s="22">
        <v>37300</v>
      </c>
      <c r="O14" s="22">
        <v>39100</v>
      </c>
      <c r="P14" s="22">
        <v>41100</v>
      </c>
      <c r="Q14" s="22">
        <v>43200</v>
      </c>
      <c r="R14" s="22">
        <v>45300</v>
      </c>
      <c r="S14" s="22">
        <v>47600</v>
      </c>
      <c r="T14" s="22">
        <v>49900</v>
      </c>
      <c r="U14" s="22">
        <v>52400</v>
      </c>
      <c r="V14" s="22">
        <v>55100</v>
      </c>
      <c r="W14" s="22">
        <v>58000</v>
      </c>
    </row>
    <row r="15" spans="1:23" ht="16.8" x14ac:dyDescent="0.4">
      <c r="A15" s="22">
        <v>14</v>
      </c>
      <c r="B15" s="22">
        <v>10200</v>
      </c>
      <c r="C15" s="22">
        <v>24680</v>
      </c>
      <c r="D15" s="22">
        <f t="shared" si="0"/>
        <v>19</v>
      </c>
      <c r="E15" s="22">
        <v>23500</v>
      </c>
      <c r="F15" s="22">
        <v>24700</v>
      </c>
      <c r="G15" s="22">
        <v>26000</v>
      </c>
      <c r="H15" s="22">
        <v>27300</v>
      </c>
      <c r="I15" s="22">
        <v>28600</v>
      </c>
      <c r="J15" s="22">
        <v>30000</v>
      </c>
      <c r="K15" s="22">
        <v>31500</v>
      </c>
      <c r="L15" s="22">
        <v>33100</v>
      </c>
      <c r="M15" s="22">
        <v>34800</v>
      </c>
      <c r="N15" s="22">
        <v>36500</v>
      </c>
      <c r="O15" s="22">
        <v>38300</v>
      </c>
      <c r="P15" s="22">
        <v>40200</v>
      </c>
      <c r="Q15" s="22">
        <v>42300</v>
      </c>
      <c r="R15" s="22">
        <v>44400</v>
      </c>
      <c r="S15" s="22">
        <v>46600</v>
      </c>
      <c r="T15" s="22">
        <v>48900</v>
      </c>
      <c r="U15" s="22">
        <v>51300</v>
      </c>
      <c r="V15" s="22">
        <v>53900</v>
      </c>
      <c r="W15" s="22">
        <v>56800</v>
      </c>
    </row>
    <row r="16" spans="1:23" ht="16.8" x14ac:dyDescent="0.4">
      <c r="A16" s="22">
        <v>15</v>
      </c>
      <c r="B16" s="22">
        <v>9700</v>
      </c>
      <c r="C16" s="22">
        <v>23490</v>
      </c>
      <c r="D16" s="22">
        <f t="shared" si="0"/>
        <v>19</v>
      </c>
      <c r="E16" s="22">
        <v>22800</v>
      </c>
      <c r="F16" s="22">
        <v>24000</v>
      </c>
      <c r="G16" s="22">
        <v>25200</v>
      </c>
      <c r="H16" s="22">
        <v>26400</v>
      </c>
      <c r="I16" s="22">
        <v>27800</v>
      </c>
      <c r="J16" s="22">
        <v>29100</v>
      </c>
      <c r="K16" s="22">
        <v>30600</v>
      </c>
      <c r="L16" s="22">
        <v>32100</v>
      </c>
      <c r="M16" s="22">
        <v>33700</v>
      </c>
      <c r="N16" s="22">
        <v>35400</v>
      </c>
      <c r="O16" s="22">
        <v>37200</v>
      </c>
      <c r="P16" s="22">
        <v>39000</v>
      </c>
      <c r="Q16" s="22">
        <v>41000</v>
      </c>
      <c r="R16" s="22">
        <v>43000</v>
      </c>
      <c r="S16" s="22">
        <v>45200</v>
      </c>
      <c r="T16" s="22">
        <v>47400</v>
      </c>
      <c r="U16" s="22">
        <v>49800</v>
      </c>
      <c r="V16" s="22">
        <v>52300</v>
      </c>
      <c r="W16" s="22">
        <v>55200</v>
      </c>
    </row>
    <row r="17" spans="1:23" ht="16.8" x14ac:dyDescent="0.4">
      <c r="A17" s="22">
        <v>16</v>
      </c>
      <c r="B17" s="22">
        <v>9300</v>
      </c>
      <c r="C17" s="22">
        <v>22490</v>
      </c>
      <c r="D17" s="22">
        <f t="shared" si="0"/>
        <v>19</v>
      </c>
      <c r="E17" s="22">
        <v>21900</v>
      </c>
      <c r="F17" s="22">
        <v>23000</v>
      </c>
      <c r="G17" s="22">
        <v>24200</v>
      </c>
      <c r="H17" s="22">
        <v>25400</v>
      </c>
      <c r="I17" s="22">
        <v>26700</v>
      </c>
      <c r="J17" s="22">
        <v>28000</v>
      </c>
      <c r="K17" s="22">
        <v>29400</v>
      </c>
      <c r="L17" s="22">
        <v>30900</v>
      </c>
      <c r="M17" s="22">
        <v>32400</v>
      </c>
      <c r="N17" s="22">
        <v>34000</v>
      </c>
      <c r="O17" s="22">
        <v>35700</v>
      </c>
      <c r="P17" s="22">
        <v>37500</v>
      </c>
      <c r="Q17" s="22">
        <v>39400</v>
      </c>
      <c r="R17" s="22">
        <v>41300</v>
      </c>
      <c r="S17" s="22">
        <v>43400</v>
      </c>
      <c r="T17" s="22">
        <v>45600</v>
      </c>
      <c r="U17" s="22">
        <v>47900</v>
      </c>
      <c r="V17" s="22">
        <v>50200</v>
      </c>
      <c r="W17" s="22">
        <v>52900</v>
      </c>
    </row>
    <row r="18" spans="1:23" ht="16.8" x14ac:dyDescent="0.4">
      <c r="A18" s="22">
        <v>17</v>
      </c>
      <c r="B18" s="22">
        <v>9000</v>
      </c>
      <c r="C18" s="22">
        <v>21800</v>
      </c>
      <c r="D18" s="22">
        <f t="shared" si="0"/>
        <v>19</v>
      </c>
      <c r="E18" s="22">
        <v>21400</v>
      </c>
      <c r="F18" s="22">
        <v>22500</v>
      </c>
      <c r="G18" s="22">
        <v>23600</v>
      </c>
      <c r="H18" s="22">
        <v>24800</v>
      </c>
      <c r="I18" s="22">
        <v>26100</v>
      </c>
      <c r="J18" s="22">
        <v>27400</v>
      </c>
      <c r="K18" s="22">
        <v>28700</v>
      </c>
      <c r="L18" s="22">
        <v>30200</v>
      </c>
      <c r="M18" s="22">
        <v>31700</v>
      </c>
      <c r="N18" s="22">
        <v>33200</v>
      </c>
      <c r="O18" s="22">
        <v>34900</v>
      </c>
      <c r="P18" s="22">
        <v>36700</v>
      </c>
      <c r="Q18" s="22">
        <v>38500</v>
      </c>
      <c r="R18" s="22">
        <v>40400</v>
      </c>
      <c r="S18" s="22">
        <v>42400</v>
      </c>
      <c r="T18" s="22">
        <v>44500</v>
      </c>
      <c r="U18" s="22">
        <v>46800</v>
      </c>
      <c r="V18" s="22">
        <v>49100</v>
      </c>
      <c r="W18" s="22">
        <v>51900</v>
      </c>
    </row>
    <row r="19" spans="1:23" ht="16.8" x14ac:dyDescent="0.4">
      <c r="A19" s="22">
        <v>18</v>
      </c>
      <c r="B19" s="22">
        <v>8800</v>
      </c>
      <c r="C19" s="22">
        <v>21310</v>
      </c>
      <c r="D19" s="22">
        <f t="shared" si="0"/>
        <v>19</v>
      </c>
      <c r="E19" s="22">
        <v>21000</v>
      </c>
      <c r="F19" s="22">
        <v>22100</v>
      </c>
      <c r="G19" s="22">
        <v>23200</v>
      </c>
      <c r="H19" s="22">
        <v>24400</v>
      </c>
      <c r="I19" s="22">
        <v>25600</v>
      </c>
      <c r="J19" s="22">
        <v>26900</v>
      </c>
      <c r="K19" s="22">
        <v>28200</v>
      </c>
      <c r="L19" s="22">
        <v>29600</v>
      </c>
      <c r="M19" s="22">
        <v>31100</v>
      </c>
      <c r="N19" s="22">
        <v>32600</v>
      </c>
      <c r="O19" s="22">
        <v>34300</v>
      </c>
      <c r="P19" s="22">
        <v>36000</v>
      </c>
      <c r="Q19" s="22">
        <v>37800</v>
      </c>
      <c r="R19" s="22">
        <v>39600</v>
      </c>
      <c r="S19" s="22">
        <v>41600</v>
      </c>
      <c r="T19" s="22">
        <v>43700</v>
      </c>
      <c r="U19" s="22">
        <v>45900</v>
      </c>
      <c r="V19" s="22">
        <v>48200</v>
      </c>
      <c r="W19" s="22">
        <v>50900</v>
      </c>
    </row>
    <row r="20" spans="1:23" ht="16.8" x14ac:dyDescent="0.4">
      <c r="A20" s="22">
        <v>19</v>
      </c>
      <c r="B20" s="22">
        <v>8500</v>
      </c>
      <c r="C20" s="22">
        <v>20570</v>
      </c>
      <c r="D20" s="22">
        <f t="shared" si="0"/>
        <v>19</v>
      </c>
      <c r="E20" s="22">
        <v>20500</v>
      </c>
      <c r="F20" s="22">
        <v>21600</v>
      </c>
      <c r="G20" s="22">
        <v>22700</v>
      </c>
      <c r="H20" s="22">
        <v>23800</v>
      </c>
      <c r="I20" s="22">
        <v>25000</v>
      </c>
      <c r="J20" s="22">
        <v>26200</v>
      </c>
      <c r="K20" s="22">
        <v>27500</v>
      </c>
      <c r="L20" s="22">
        <v>28900</v>
      </c>
      <c r="M20" s="22">
        <v>30300</v>
      </c>
      <c r="N20" s="22">
        <v>31900</v>
      </c>
      <c r="O20" s="22">
        <v>33400</v>
      </c>
      <c r="P20" s="22">
        <v>35100</v>
      </c>
      <c r="Q20" s="22">
        <v>36900</v>
      </c>
      <c r="R20" s="22">
        <v>38700</v>
      </c>
      <c r="S20" s="22">
        <v>40600</v>
      </c>
      <c r="T20" s="22">
        <v>42700</v>
      </c>
      <c r="U20" s="22">
        <v>44800</v>
      </c>
      <c r="V20" s="22">
        <v>47000</v>
      </c>
      <c r="W20" s="22">
        <v>49600</v>
      </c>
    </row>
    <row r="21" spans="1:23" ht="16.8" x14ac:dyDescent="0.4">
      <c r="A21" s="22">
        <v>20</v>
      </c>
      <c r="B21" s="22">
        <v>8250</v>
      </c>
      <c r="C21" s="22">
        <v>20010</v>
      </c>
      <c r="D21" s="22">
        <f t="shared" si="0"/>
        <v>19</v>
      </c>
      <c r="E21" s="22">
        <v>20000</v>
      </c>
      <c r="F21" s="22">
        <v>21000</v>
      </c>
      <c r="G21" s="22">
        <v>22100</v>
      </c>
      <c r="H21" s="22">
        <v>23200</v>
      </c>
      <c r="I21" s="22">
        <v>24400</v>
      </c>
      <c r="J21" s="22">
        <v>25600</v>
      </c>
      <c r="K21" s="22">
        <v>26900</v>
      </c>
      <c r="L21" s="22">
        <v>28200</v>
      </c>
      <c r="M21" s="22">
        <v>29600</v>
      </c>
      <c r="N21" s="22">
        <v>31100</v>
      </c>
      <c r="O21" s="22">
        <v>32600</v>
      </c>
      <c r="P21" s="22">
        <v>34300</v>
      </c>
      <c r="Q21" s="22">
        <v>36000</v>
      </c>
      <c r="R21" s="22">
        <v>37800</v>
      </c>
      <c r="S21" s="22">
        <v>39600</v>
      </c>
      <c r="T21" s="22">
        <v>41600</v>
      </c>
      <c r="U21" s="22">
        <v>43700</v>
      </c>
      <c r="V21" s="22">
        <v>45900</v>
      </c>
      <c r="W21" s="22">
        <v>48400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workbookViewId="0"/>
  </sheetViews>
  <sheetFormatPr defaultRowHeight="14.4" x14ac:dyDescent="0.3"/>
  <cols>
    <col min="1" max="1" width="130" customWidth="1"/>
  </cols>
  <sheetData>
    <row r="1" spans="1:1" ht="19.2" x14ac:dyDescent="0.3">
      <c r="A1" s="23" t="s">
        <v>89</v>
      </c>
    </row>
    <row r="2" spans="1:1" ht="33.6" x14ac:dyDescent="0.3">
      <c r="A2" s="24" t="s">
        <v>90</v>
      </c>
    </row>
    <row r="3" spans="1:1" ht="16.8" x14ac:dyDescent="0.3">
      <c r="A3" s="24" t="s">
        <v>91</v>
      </c>
    </row>
    <row r="4" spans="1:1" ht="16.8" x14ac:dyDescent="0.3">
      <c r="A4" s="24" t="s">
        <v>92</v>
      </c>
    </row>
    <row r="5" spans="1:1" ht="16.8" x14ac:dyDescent="0.3">
      <c r="A5" s="24"/>
    </row>
    <row r="6" spans="1:1" ht="16.8" x14ac:dyDescent="0.3">
      <c r="A6" s="25" t="s">
        <v>93</v>
      </c>
    </row>
    <row r="7" spans="1:1" ht="16.8" x14ac:dyDescent="0.3">
      <c r="A7" s="24" t="s">
        <v>94</v>
      </c>
    </row>
    <row r="8" spans="1:1" ht="16.8" x14ac:dyDescent="0.3">
      <c r="A8" s="24" t="s">
        <v>95</v>
      </c>
    </row>
    <row r="9" spans="1:1" ht="16.8" x14ac:dyDescent="0.3">
      <c r="A9" s="24" t="s">
        <v>96</v>
      </c>
    </row>
    <row r="10" spans="1:1" ht="16.8" x14ac:dyDescent="0.3">
      <c r="A10" s="24" t="s">
        <v>97</v>
      </c>
    </row>
    <row r="11" spans="1:1" ht="16.8" x14ac:dyDescent="0.3">
      <c r="A11" s="24" t="s">
        <v>98</v>
      </c>
    </row>
    <row r="12" spans="1:1" ht="16.8" x14ac:dyDescent="0.3">
      <c r="A12" s="24"/>
    </row>
    <row r="13" spans="1:1" ht="16.8" x14ac:dyDescent="0.3">
      <c r="A13" s="25" t="s">
        <v>99</v>
      </c>
    </row>
    <row r="14" spans="1:1" ht="33.6" x14ac:dyDescent="0.3">
      <c r="A14" s="24" t="s">
        <v>100</v>
      </c>
    </row>
    <row r="15" spans="1:1" ht="16.8" x14ac:dyDescent="0.3">
      <c r="A15" s="24" t="s">
        <v>101</v>
      </c>
    </row>
    <row r="16" spans="1:1" ht="33.6" x14ac:dyDescent="0.3">
      <c r="A16" s="24" t="s">
        <v>102</v>
      </c>
    </row>
    <row r="17" spans="1:1" ht="16.8" x14ac:dyDescent="0.3">
      <c r="A17" s="24" t="s">
        <v>103</v>
      </c>
    </row>
    <row r="18" spans="1:1" ht="16.8" x14ac:dyDescent="0.3">
      <c r="A18" s="24" t="s">
        <v>104</v>
      </c>
    </row>
    <row r="19" spans="1:1" ht="16.8" x14ac:dyDescent="0.3">
      <c r="A19" s="24" t="s">
        <v>105</v>
      </c>
    </row>
    <row r="20" spans="1:1" ht="16.8" x14ac:dyDescent="0.3">
      <c r="A20" s="24" t="s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ফিক্সেশন ফরম</vt:lpstr>
      <vt:lpstr>স্কেল ২০২৬</vt:lpstr>
      <vt:lpstr>নির্দেশিকা</vt:lpstr>
      <vt:lpstr>'ফিক্সেশন ফরম'!Print_Area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Windows User</cp:lastModifiedBy>
  <cp:lastPrinted>2026-10-10T13:32:20Z</cp:lastPrinted>
  <dcterms:created xsi:type="dcterms:W3CDTF">2026-10-10T13:24:30Z</dcterms:created>
  <dcterms:modified xsi:type="dcterms:W3CDTF">2026-10-10T13:34:37Z</dcterms:modified>
</cp:coreProperties>
</file>